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4V_ElecLoads" sheetId="1" r:id="rId1"/>
    <sheet name="3.5V_24V_ElecLoads" sheetId="2" r:id="rId2"/>
    <sheet name="3.5V_LoadCards" sheetId="3" r:id="rId3"/>
  </sheets>
  <calcPr calcId="144525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I37" i="2"/>
  <c r="K37" i="2"/>
  <c r="I36" i="2"/>
  <c r="K36" i="2"/>
  <c r="I35" i="2"/>
  <c r="K35" i="2"/>
  <c r="I34" i="2"/>
  <c r="K34" i="2"/>
  <c r="I33" i="2"/>
  <c r="K33" i="2"/>
  <c r="I32" i="2"/>
  <c r="K32" i="2"/>
  <c r="I31" i="2"/>
  <c r="K31" i="2"/>
  <c r="I30" i="2"/>
  <c r="K30" i="2"/>
  <c r="I29" i="2"/>
  <c r="K29" i="2"/>
  <c r="I28" i="2"/>
  <c r="K28" i="2"/>
  <c r="I27" i="2"/>
  <c r="K27" i="2"/>
  <c r="I26" i="2"/>
  <c r="K26" i="2"/>
  <c r="I25" i="2"/>
  <c r="K25" i="2"/>
  <c r="I24" i="2"/>
  <c r="K24" i="2"/>
  <c r="I23" i="2"/>
  <c r="K23" i="2"/>
  <c r="I22" i="2"/>
  <c r="K22" i="2"/>
  <c r="I21" i="2"/>
  <c r="K21" i="2"/>
  <c r="I20" i="2"/>
  <c r="K20" i="2"/>
  <c r="I19" i="2"/>
  <c r="K19" i="2"/>
  <c r="I18" i="2"/>
  <c r="K18" i="2"/>
  <c r="I17" i="2"/>
  <c r="K17" i="2"/>
  <c r="I16" i="2"/>
  <c r="K16" i="2"/>
  <c r="I15" i="2"/>
  <c r="K15" i="2"/>
  <c r="I14" i="2"/>
  <c r="K14" i="2"/>
  <c r="I13" i="2"/>
  <c r="K13" i="2"/>
  <c r="I12" i="2"/>
  <c r="K12" i="2"/>
  <c r="I11" i="2"/>
  <c r="K11" i="2"/>
  <c r="I10" i="2"/>
  <c r="K10" i="2"/>
  <c r="I9" i="2"/>
  <c r="K9" i="2"/>
  <c r="I8" i="2"/>
  <c r="K8" i="2"/>
  <c r="I7" i="2"/>
  <c r="K7" i="2"/>
  <c r="I6" i="2"/>
  <c r="K6" i="2"/>
  <c r="I5" i="2"/>
  <c r="K5" i="2"/>
  <c r="I4" i="2"/>
  <c r="K4" i="2"/>
  <c r="I3" i="2"/>
  <c r="K3" i="2"/>
  <c r="K2" i="2"/>
  <c r="I2" i="2"/>
  <c r="F28" i="1" l="1"/>
  <c r="F27" i="1"/>
  <c r="F26" i="1"/>
  <c r="E25" i="1"/>
  <c r="F25" i="1"/>
  <c r="E24" i="1"/>
  <c r="F24" i="1"/>
  <c r="E23" i="1"/>
  <c r="F23" i="1"/>
  <c r="E22" i="1"/>
  <c r="F22" i="1"/>
  <c r="E21" i="1"/>
  <c r="E20" i="1"/>
  <c r="F21" i="1"/>
  <c r="F20" i="1"/>
  <c r="E19" i="1"/>
  <c r="F19" i="1"/>
  <c r="E18" i="1"/>
  <c r="F18" i="1"/>
  <c r="E17" i="1"/>
  <c r="F17" i="1"/>
  <c r="E16" i="1"/>
  <c r="F16" i="1" s="1"/>
  <c r="E15" i="1"/>
  <c r="F15" i="1"/>
  <c r="E14" i="1"/>
  <c r="F14" i="1" s="1"/>
  <c r="E13" i="1"/>
  <c r="F13" i="1" s="1"/>
  <c r="E12" i="1"/>
  <c r="F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<sst xmlns="http://schemas.openxmlformats.org/spreadsheetml/2006/main" count="28" uniqueCount="21">
  <si>
    <t>Current</t>
  </si>
  <si>
    <t>Sense Voltage</t>
  </si>
  <si>
    <t>Terminal Voltage</t>
  </si>
  <si>
    <t>Module Power</t>
  </si>
  <si>
    <t>Power Measured</t>
  </si>
  <si>
    <t>Efficiency</t>
  </si>
  <si>
    <t>OFF</t>
  </si>
  <si>
    <t>U0 Module Power</t>
  </si>
  <si>
    <t>U0 Terminal Voltage</t>
  </si>
  <si>
    <t>U0 Sense Voltage</t>
  </si>
  <si>
    <t>U0 Current</t>
  </si>
  <si>
    <t>U1 Current</t>
  </si>
  <si>
    <t>U1 Sense Voltage</t>
  </si>
  <si>
    <t>U1 Terminal Voltage</t>
  </si>
  <si>
    <t>U1 Module Power</t>
  </si>
  <si>
    <t>Total Module Power</t>
  </si>
  <si>
    <t>Measured Power</t>
  </si>
  <si>
    <t>Load Cards</t>
  </si>
  <si>
    <t>NOvA project</t>
  </si>
  <si>
    <t>Low Voltage Wiener Supply Power Efficiency Test Results</t>
  </si>
  <si>
    <t>Bridget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</si>
</sst>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3">
    <dxf>
      <numFmt numFmtId="164" formatCode="0.000%"/>
    </dxf>
    <dxf>
      <alignment horizontal="general" vertical="bottom" textRotation="0" wrapText="1" indent="0" justifyLastLine="0" shrinkToFit="0" readingOrder="0"/>
    </dxf>
    <dxf>
      <numFmt numFmtId="164" formatCode="0.0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F28" totalsRowShown="0">
  <autoFilter ref="A5:F28"/>
  <tableColumns count="6">
    <tableColumn id="1" name="Current"/>
    <tableColumn id="2" name="Sense Voltage"/>
    <tableColumn id="3" name="Terminal Voltage"/>
    <tableColumn id="4" name="Module Power"/>
    <tableColumn id="5" name="Power Measured"/>
    <tableColumn id="6" name="Efficiency" dataDxfId="2">
      <calculatedColumnFormula>Table1[[#This Row],[Module Power]]/Table1[[#This Row],[Power Measured]]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K62" totalsRowShown="0" headerRowDxfId="1">
  <autoFilter ref="A1:K62"/>
  <tableColumns count="11">
    <tableColumn id="1" name="U0 Current"/>
    <tableColumn id="2" name="U0 Sense Voltage"/>
    <tableColumn id="3" name="U0 Terminal Voltage"/>
    <tableColumn id="4" name="U0 Module Power"/>
    <tableColumn id="5" name="U1 Current"/>
    <tableColumn id="6" name="U1 Sense Voltage"/>
    <tableColumn id="7" name="U1 Terminal Voltage"/>
    <tableColumn id="8" name="U1 Module Power"/>
    <tableColumn id="9" name="Total Module Power">
      <calculatedColumnFormula>Table2[U0 Module Power]+Table2[U1 Module Power]</calculatedColumnFormula>
    </tableColumn>
    <tableColumn id="10" name="Measured Power"/>
    <tableColumn id="11" name="Efficiency">
      <calculatedColumnFormula>Table2[U1 Module Power]/Table2[Measured Power]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G17" totalsRowShown="0">
  <autoFilter ref="A1:G17"/>
  <tableColumns count="7">
    <tableColumn id="1" name="Load Cards"/>
    <tableColumn id="2" name="Current"/>
    <tableColumn id="3" name="Sense Voltage"/>
    <tableColumn id="4" name="Terminal Voltage"/>
    <tableColumn id="5" name="Module Power"/>
    <tableColumn id="6" name="Measured Power"/>
    <tableColumn id="7" name="Efficiency" dataDxfId="0">
      <calculatedColumnFormula>E2/F2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" sqref="E1"/>
    </sheetView>
  </sheetViews>
  <sheetFormatPr defaultRowHeight="15" x14ac:dyDescent="0.25"/>
  <cols>
    <col min="1" max="1" width="14.7109375" customWidth="1"/>
    <col min="2" max="2" width="15.7109375" customWidth="1"/>
    <col min="3" max="3" width="19.28515625" customWidth="1"/>
    <col min="4" max="4" width="16.85546875" customWidth="1"/>
    <col min="5" max="5" width="18.140625" customWidth="1"/>
    <col min="6" max="6" width="14.7109375" customWidth="1"/>
  </cols>
  <sheetData>
    <row r="1" spans="1:6" x14ac:dyDescent="0.25">
      <c r="A1" t="s">
        <v>18</v>
      </c>
    </row>
    <row r="2" spans="1:6" x14ac:dyDescent="0.25">
      <c r="A2" t="s">
        <v>19</v>
      </c>
    </row>
    <row r="3" spans="1:6" x14ac:dyDescent="0.25">
      <c r="A3" s="3">
        <v>40609</v>
      </c>
    </row>
    <row r="4" spans="1:6" x14ac:dyDescent="0.25">
      <c r="A4" t="s">
        <v>20</v>
      </c>
    </row>
    <row r="5" spans="1:6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6" spans="1:6" x14ac:dyDescent="0.25">
      <c r="A6">
        <v>22.175000000000001</v>
      </c>
      <c r="B6">
        <v>24.003</v>
      </c>
      <c r="C6">
        <v>24.199000000000002</v>
      </c>
      <c r="D6">
        <v>536.70000000000005</v>
      </c>
      <c r="E6">
        <f>(667+661)/2</f>
        <v>664</v>
      </c>
      <c r="F6" s="1">
        <f>Table1[[#This Row],[Module Power]]/Table1[[#This Row],[Power Measured]]</f>
        <v>0.80828313253012052</v>
      </c>
    </row>
    <row r="7" spans="1:6" x14ac:dyDescent="0.25">
      <c r="A7">
        <v>21.177</v>
      </c>
      <c r="B7">
        <v>24.004999999999999</v>
      </c>
      <c r="C7">
        <v>24.192</v>
      </c>
      <c r="D7">
        <v>512.29999999999995</v>
      </c>
      <c r="E7">
        <f>AVERAGE(639,635)</f>
        <v>637</v>
      </c>
      <c r="F7" s="1">
        <f>Table1[[#This Row],[Module Power]]/Table1[[#This Row],[Power Measured]]</f>
        <v>0.80423861852433276</v>
      </c>
    </row>
    <row r="8" spans="1:6" x14ac:dyDescent="0.25">
      <c r="A8">
        <v>20.178999999999998</v>
      </c>
      <c r="B8">
        <v>24.006</v>
      </c>
      <c r="C8">
        <v>24.184000000000001</v>
      </c>
      <c r="D8">
        <v>488.1</v>
      </c>
      <c r="E8">
        <f>AVERAGE(606,612)</f>
        <v>609</v>
      </c>
      <c r="F8" s="1">
        <f>Table1[[#This Row],[Module Power]]/Table1[[#This Row],[Power Measured]]</f>
        <v>0.8014778325123153</v>
      </c>
    </row>
    <row r="9" spans="1:6" x14ac:dyDescent="0.25">
      <c r="A9">
        <v>19.181999999999999</v>
      </c>
      <c r="B9">
        <v>24.004999999999999</v>
      </c>
      <c r="C9">
        <v>24.173999999999999</v>
      </c>
      <c r="D9">
        <v>463.7</v>
      </c>
      <c r="E9">
        <f>AVERAGE(579,585)</f>
        <v>582</v>
      </c>
      <c r="F9" s="1">
        <f>Table1[[#This Row],[Module Power]]/Table1[[#This Row],[Power Measured]]</f>
        <v>0.79673539518900338</v>
      </c>
    </row>
    <row r="10" spans="1:6" x14ac:dyDescent="0.25">
      <c r="A10">
        <v>18.184999999999999</v>
      </c>
      <c r="B10">
        <v>24.004999999999999</v>
      </c>
      <c r="C10">
        <v>24.164000000000001</v>
      </c>
      <c r="D10">
        <v>439.4</v>
      </c>
      <c r="E10">
        <f>AVERAGE(550,554)</f>
        <v>552</v>
      </c>
      <c r="F10" s="1">
        <f>Table1[[#This Row],[Module Power]]/Table1[[#This Row],[Power Measured]]</f>
        <v>0.79601449275362313</v>
      </c>
    </row>
    <row r="11" spans="1:6" x14ac:dyDescent="0.25">
      <c r="A11">
        <v>17.186</v>
      </c>
      <c r="B11">
        <v>24.004999999999999</v>
      </c>
      <c r="C11">
        <v>24.154</v>
      </c>
      <c r="D11">
        <v>415.1</v>
      </c>
      <c r="E11">
        <f>AVERAGE(522,525)</f>
        <v>523.5</v>
      </c>
      <c r="F11" s="1">
        <f>Table1[[#This Row],[Module Power]]/Table1[[#This Row],[Power Measured]]</f>
        <v>0.79293218720152825</v>
      </c>
    </row>
    <row r="12" spans="1:6" x14ac:dyDescent="0.25">
      <c r="A12">
        <v>16.187999999999999</v>
      </c>
      <c r="B12">
        <v>24.004999999999999</v>
      </c>
      <c r="C12">
        <v>24.145</v>
      </c>
      <c r="D12">
        <v>390.9</v>
      </c>
      <c r="E12">
        <f>AVERAGE(495,501)</f>
        <v>498</v>
      </c>
      <c r="F12" s="1">
        <f>Table1[[#This Row],[Module Power]]/Table1[[#This Row],[Power Measured]]</f>
        <v>0.78493975903614455</v>
      </c>
    </row>
    <row r="13" spans="1:6" x14ac:dyDescent="0.25">
      <c r="A13">
        <v>15.188000000000001</v>
      </c>
      <c r="B13">
        <v>24.004999999999999</v>
      </c>
      <c r="C13">
        <v>24.135000000000002</v>
      </c>
      <c r="D13">
        <v>366.6</v>
      </c>
      <c r="E13">
        <f>AVERAGE(467,472)</f>
        <v>469.5</v>
      </c>
      <c r="F13" s="1">
        <f>Table1[[#This Row],[Module Power]]/Table1[[#This Row],[Power Measured]]</f>
        <v>0.78083067092651759</v>
      </c>
    </row>
    <row r="14" spans="1:6" x14ac:dyDescent="0.25">
      <c r="A14">
        <v>14.192</v>
      </c>
      <c r="B14">
        <v>24.004999999999999</v>
      </c>
      <c r="C14">
        <v>24.123999999999999</v>
      </c>
      <c r="D14">
        <v>342.4</v>
      </c>
      <c r="E14">
        <f>AVERAGE(443,439)</f>
        <v>441</v>
      </c>
      <c r="F14" s="1">
        <f>Table1[[#This Row],[Module Power]]/Table1[[#This Row],[Power Measured]]</f>
        <v>0.77641723356009062</v>
      </c>
    </row>
    <row r="15" spans="1:6" x14ac:dyDescent="0.25">
      <c r="A15">
        <v>13.196</v>
      </c>
      <c r="B15">
        <v>24.004999999999999</v>
      </c>
      <c r="C15">
        <v>24.114999999999998</v>
      </c>
      <c r="D15">
        <v>318.2</v>
      </c>
      <c r="E15">
        <f>AVERAGE(413,416)</f>
        <v>414.5</v>
      </c>
      <c r="F15" s="1">
        <f>Table1[[#This Row],[Module Power]]/Table1[[#This Row],[Power Measured]]</f>
        <v>0.7676718938480096</v>
      </c>
    </row>
    <row r="16" spans="1:6" x14ac:dyDescent="0.25">
      <c r="A16">
        <v>12.196</v>
      </c>
      <c r="B16">
        <v>24.004000000000001</v>
      </c>
      <c r="C16">
        <v>24.103999999999999</v>
      </c>
      <c r="D16">
        <v>294</v>
      </c>
      <c r="E16">
        <f>AVERAGE(385,389)</f>
        <v>387</v>
      </c>
      <c r="F16" s="1">
        <f>Table1[[#This Row],[Module Power]]/Table1[[#This Row],[Power Measured]]</f>
        <v>0.75968992248062017</v>
      </c>
    </row>
    <row r="17" spans="1:6" x14ac:dyDescent="0.25">
      <c r="A17">
        <v>11.198</v>
      </c>
      <c r="B17">
        <v>24.004999999999999</v>
      </c>
      <c r="C17">
        <v>24.094000000000001</v>
      </c>
      <c r="D17">
        <v>269.8</v>
      </c>
      <c r="E17">
        <f>AVERAGE(358,363)</f>
        <v>360.5</v>
      </c>
      <c r="F17" s="1">
        <f>Table1[[#This Row],[Module Power]]/Table1[[#This Row],[Power Measured]]</f>
        <v>0.74840499306518726</v>
      </c>
    </row>
    <row r="18" spans="1:6" x14ac:dyDescent="0.25">
      <c r="A18">
        <v>10.199</v>
      </c>
      <c r="B18">
        <v>24.004000000000001</v>
      </c>
      <c r="C18">
        <v>24.085000000000001</v>
      </c>
      <c r="D18">
        <v>245.6</v>
      </c>
      <c r="E18">
        <f>AVERAGE(331,334)</f>
        <v>332.5</v>
      </c>
      <c r="F18" s="1">
        <f>Table1[[#This Row],[Module Power]]/Table1[[#This Row],[Power Measured]]</f>
        <v>0.73864661654135333</v>
      </c>
    </row>
    <row r="19" spans="1:6" x14ac:dyDescent="0.25">
      <c r="A19">
        <v>9.2050000000000001</v>
      </c>
      <c r="B19">
        <v>24.004000000000001</v>
      </c>
      <c r="C19">
        <v>24.074000000000002</v>
      </c>
      <c r="D19">
        <v>221.7</v>
      </c>
      <c r="E19">
        <f>AVERAGE(309,304)</f>
        <v>306.5</v>
      </c>
      <c r="F19" s="1">
        <f>Table1[[#This Row],[Module Power]]/Table1[[#This Row],[Power Measured]]</f>
        <v>0.72332789559543231</v>
      </c>
    </row>
    <row r="20" spans="1:6" x14ac:dyDescent="0.25">
      <c r="A20">
        <v>8.2050000000000001</v>
      </c>
      <c r="B20">
        <v>24.004000000000001</v>
      </c>
      <c r="C20">
        <v>24.065000000000001</v>
      </c>
      <c r="D20">
        <v>197.5</v>
      </c>
      <c r="E20">
        <f>AVERAGE(277,281)</f>
        <v>279</v>
      </c>
      <c r="F20" s="1">
        <f>Table1[[#This Row],[Module Power]]/Table1[[#This Row],[Power Measured]]</f>
        <v>0.70788530465949817</v>
      </c>
    </row>
    <row r="21" spans="1:6" x14ac:dyDescent="0.25">
      <c r="A21">
        <v>7.21</v>
      </c>
      <c r="B21">
        <v>24.004000000000001</v>
      </c>
      <c r="C21">
        <v>24.056000000000001</v>
      </c>
      <c r="D21">
        <v>173.5</v>
      </c>
      <c r="E21">
        <f>AVERAGE(250,255)</f>
        <v>252.5</v>
      </c>
      <c r="F21" s="1">
        <f>Table1[[#This Row],[Module Power]]/Table1[[#This Row],[Power Measured]]</f>
        <v>0.68712871287128718</v>
      </c>
    </row>
    <row r="22" spans="1:6" x14ac:dyDescent="0.25">
      <c r="A22">
        <v>6.2160000000000002</v>
      </c>
      <c r="B22">
        <v>24.004000000000001</v>
      </c>
      <c r="C22">
        <v>24.045999999999999</v>
      </c>
      <c r="D22">
        <v>149.4</v>
      </c>
      <c r="E22">
        <f>AVERAGE(224,227)</f>
        <v>225.5</v>
      </c>
      <c r="F22" s="1">
        <f>Table1[[#This Row],[Module Power]]/Table1[[#This Row],[Power Measured]]</f>
        <v>0.66252771618625284</v>
      </c>
    </row>
    <row r="23" spans="1:6" x14ac:dyDescent="0.25">
      <c r="A23">
        <v>5.2190000000000003</v>
      </c>
      <c r="B23">
        <v>24.004000000000001</v>
      </c>
      <c r="C23">
        <v>24.036000000000001</v>
      </c>
      <c r="D23">
        <v>125.4</v>
      </c>
      <c r="E23">
        <f>AVERAGE(197,200)</f>
        <v>198.5</v>
      </c>
      <c r="F23" s="1">
        <f>Table1[[#This Row],[Module Power]]/Table1[[#This Row],[Power Measured]]</f>
        <v>0.63173803526448369</v>
      </c>
    </row>
    <row r="24" spans="1:6" x14ac:dyDescent="0.25">
      <c r="A24">
        <v>4.226</v>
      </c>
      <c r="B24">
        <v>24.004000000000001</v>
      </c>
      <c r="C24">
        <v>24.027000000000001</v>
      </c>
      <c r="D24">
        <v>101.5</v>
      </c>
      <c r="E24">
        <f>AVERAGE(170.2,173.7)</f>
        <v>171.95</v>
      </c>
      <c r="F24" s="1">
        <f>Table1[[#This Row],[Module Power]]/Table1[[#This Row],[Power Measured]]</f>
        <v>0.59028787438208785</v>
      </c>
    </row>
    <row r="25" spans="1:6" x14ac:dyDescent="0.25">
      <c r="A25">
        <v>3.2290000000000001</v>
      </c>
      <c r="B25">
        <v>24.003</v>
      </c>
      <c r="C25">
        <v>24.016999999999999</v>
      </c>
      <c r="D25">
        <v>77.599999999999994</v>
      </c>
      <c r="E25">
        <f>AVERAGE(146.7,143.3)</f>
        <v>145</v>
      </c>
      <c r="F25" s="1">
        <f>Table1[[#This Row],[Module Power]]/Table1[[#This Row],[Power Measured]]</f>
        <v>0.53517241379310343</v>
      </c>
    </row>
    <row r="26" spans="1:6" x14ac:dyDescent="0.25">
      <c r="A26">
        <v>2.2330000000000001</v>
      </c>
      <c r="B26">
        <v>24.004000000000001</v>
      </c>
      <c r="C26">
        <v>24.007000000000001</v>
      </c>
      <c r="D26">
        <v>53.6</v>
      </c>
      <c r="E26">
        <v>115</v>
      </c>
      <c r="F26" s="1">
        <f>Table1[[#This Row],[Module Power]]/Table1[[#This Row],[Power Measured]]</f>
        <v>0.46608695652173915</v>
      </c>
    </row>
    <row r="27" spans="1:6" x14ac:dyDescent="0.25">
      <c r="A27">
        <v>1.234</v>
      </c>
      <c r="B27">
        <v>24.003</v>
      </c>
      <c r="C27">
        <v>23.998000000000001</v>
      </c>
      <c r="D27">
        <v>29.6</v>
      </c>
      <c r="E27">
        <v>86.5</v>
      </c>
      <c r="F27" s="1">
        <f>Table1[[#This Row],[Module Power]]/Table1[[#This Row],[Power Measured]]</f>
        <v>0.34219653179190751</v>
      </c>
    </row>
    <row r="28" spans="1:6" x14ac:dyDescent="0.25">
      <c r="A28" t="s">
        <v>6</v>
      </c>
      <c r="B28">
        <v>0</v>
      </c>
      <c r="C28">
        <v>0</v>
      </c>
      <c r="D28">
        <v>0</v>
      </c>
      <c r="E28">
        <v>27.7</v>
      </c>
      <c r="F28" s="1">
        <f>Table1[[#This Row],[Module Power]]/Table1[[#This Row],[Power Measured]]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L6" sqref="L6"/>
    </sheetView>
  </sheetViews>
  <sheetFormatPr defaultRowHeight="15" x14ac:dyDescent="0.25"/>
  <cols>
    <col min="1" max="1" width="12.5703125" customWidth="1"/>
    <col min="2" max="2" width="18.42578125" customWidth="1"/>
    <col min="3" max="3" width="21" customWidth="1"/>
    <col min="4" max="4" width="11" customWidth="1"/>
    <col min="5" max="5" width="12.5703125" customWidth="1"/>
    <col min="6" max="6" width="18.42578125" customWidth="1"/>
    <col min="7" max="7" width="21" customWidth="1"/>
    <col min="8" max="8" width="11.42578125" customWidth="1"/>
    <col min="9" max="9" width="21" customWidth="1"/>
    <col min="10" max="10" width="18.140625" customWidth="1"/>
    <col min="11" max="11" width="12.85546875" customWidth="1"/>
  </cols>
  <sheetData>
    <row r="1" spans="1:11" s="2" customFormat="1" ht="30" x14ac:dyDescent="0.25">
      <c r="A1" s="2" t="s">
        <v>10</v>
      </c>
      <c r="B1" s="2" t="s">
        <v>9</v>
      </c>
      <c r="C1" s="2" t="s">
        <v>8</v>
      </c>
      <c r="D1" s="2" t="s">
        <v>7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5</v>
      </c>
    </row>
    <row r="2" spans="1:11" x14ac:dyDescent="0.25">
      <c r="A2">
        <v>0.49199999999999999</v>
      </c>
      <c r="B2">
        <v>3.4990000000000001</v>
      </c>
      <c r="C2">
        <v>3.5009999999999999</v>
      </c>
      <c r="D2">
        <v>1.7</v>
      </c>
      <c r="E2">
        <v>0.49399999999999999</v>
      </c>
      <c r="F2">
        <v>24.001999999999999</v>
      </c>
      <c r="G2">
        <v>23.988</v>
      </c>
      <c r="H2">
        <v>11.9</v>
      </c>
      <c r="I2">
        <f>Table2[U0 Module Power]+Table2[U1 Module Power]</f>
        <v>13.6</v>
      </c>
      <c r="J2">
        <v>77</v>
      </c>
      <c r="K2" s="1">
        <f>Table2[U1 Module Power]/Table2[Measured Power]</f>
        <v>0.15454545454545454</v>
      </c>
    </row>
    <row r="3" spans="1:11" x14ac:dyDescent="0.25">
      <c r="A3">
        <v>1.004</v>
      </c>
      <c r="B3">
        <v>3.4990000000000001</v>
      </c>
      <c r="C3">
        <v>3.504</v>
      </c>
      <c r="D3">
        <v>3.5</v>
      </c>
      <c r="E3">
        <v>1.24</v>
      </c>
      <c r="F3">
        <v>24.001999999999999</v>
      </c>
      <c r="G3">
        <v>23.995999999999999</v>
      </c>
      <c r="H3">
        <v>29.8</v>
      </c>
      <c r="I3">
        <f>Table2[U0 Module Power]+Table2[U1 Module Power]</f>
        <v>33.299999999999997</v>
      </c>
      <c r="J3">
        <v>103.4</v>
      </c>
      <c r="K3" s="1">
        <f>Table2[U1 Module Power]/Table2[Measured Power]</f>
        <v>0.28820116054158607</v>
      </c>
    </row>
    <row r="4" spans="1:11" x14ac:dyDescent="0.25">
      <c r="A4">
        <v>1.516</v>
      </c>
      <c r="B4">
        <v>3.4990000000000001</v>
      </c>
      <c r="C4">
        <v>3.5059999999999998</v>
      </c>
      <c r="D4">
        <v>5.3</v>
      </c>
      <c r="E4">
        <v>1.7430000000000001</v>
      </c>
      <c r="F4">
        <v>24.001999999999999</v>
      </c>
      <c r="G4">
        <v>24.001000000000001</v>
      </c>
      <c r="H4">
        <v>41.8</v>
      </c>
      <c r="I4">
        <f>Table2[U0 Module Power]+Table2[U1 Module Power]</f>
        <v>47.099999999999994</v>
      </c>
      <c r="J4">
        <v>120.6</v>
      </c>
      <c r="K4" s="1">
        <f>Table2[U1 Module Power]/Table2[Measured Power]</f>
        <v>0.34660033167495852</v>
      </c>
    </row>
    <row r="5" spans="1:11" x14ac:dyDescent="0.25">
      <c r="A5">
        <v>2.0230000000000001</v>
      </c>
      <c r="B5">
        <v>3.4990000000000001</v>
      </c>
      <c r="C5">
        <v>3.508</v>
      </c>
      <c r="D5">
        <v>7.1</v>
      </c>
      <c r="E5">
        <v>2.238</v>
      </c>
      <c r="F5">
        <v>24.003</v>
      </c>
      <c r="G5">
        <v>24.006</v>
      </c>
      <c r="H5">
        <v>53.7</v>
      </c>
      <c r="I5">
        <f>Table2[U0 Module Power]+Table2[U1 Module Power]</f>
        <v>60.800000000000004</v>
      </c>
      <c r="J5">
        <v>137</v>
      </c>
      <c r="K5" s="1">
        <f>Table2[U1 Module Power]/Table2[Measured Power]</f>
        <v>0.39197080291970804</v>
      </c>
    </row>
    <row r="6" spans="1:11" x14ac:dyDescent="0.25">
      <c r="A6">
        <v>2.5270000000000001</v>
      </c>
      <c r="B6">
        <v>3.4990000000000001</v>
      </c>
      <c r="C6">
        <v>3.51</v>
      </c>
      <c r="D6">
        <v>8.9</v>
      </c>
      <c r="E6">
        <v>2.7360000000000002</v>
      </c>
      <c r="F6">
        <v>24.001999999999999</v>
      </c>
      <c r="G6">
        <v>24.010999999999999</v>
      </c>
      <c r="H6">
        <v>65.7</v>
      </c>
      <c r="I6">
        <f>Table2[U0 Module Power]+Table2[U1 Module Power]</f>
        <v>74.600000000000009</v>
      </c>
      <c r="J6">
        <v>154</v>
      </c>
      <c r="K6" s="1">
        <f>Table2[U1 Module Power]/Table2[Measured Power]</f>
        <v>0.42662337662337663</v>
      </c>
    </row>
    <row r="7" spans="1:11" x14ac:dyDescent="0.25">
      <c r="A7">
        <v>3.0310000000000001</v>
      </c>
      <c r="B7">
        <v>3.4990000000000001</v>
      </c>
      <c r="C7">
        <v>3.512</v>
      </c>
      <c r="D7">
        <v>10.7</v>
      </c>
      <c r="E7">
        <v>3.2320000000000002</v>
      </c>
      <c r="F7">
        <v>24.003</v>
      </c>
      <c r="G7">
        <v>24.015999999999998</v>
      </c>
      <c r="H7">
        <v>77.599999999999994</v>
      </c>
      <c r="I7">
        <f>Table2[U0 Module Power]+Table2[U1 Module Power]</f>
        <v>88.3</v>
      </c>
      <c r="J7">
        <v>170</v>
      </c>
      <c r="K7" s="1">
        <f>Table2[U1 Module Power]/Table2[Measured Power]</f>
        <v>0.45647058823529407</v>
      </c>
    </row>
    <row r="8" spans="1:11" x14ac:dyDescent="0.25">
      <c r="A8">
        <v>3.5470000000000002</v>
      </c>
      <c r="B8">
        <v>3.4990000000000001</v>
      </c>
      <c r="C8">
        <v>3.5139999999999998</v>
      </c>
      <c r="D8">
        <v>12.5</v>
      </c>
      <c r="E8">
        <v>3.7290000000000001</v>
      </c>
      <c r="F8">
        <v>24.003</v>
      </c>
      <c r="G8">
        <v>25.021000000000001</v>
      </c>
      <c r="H8">
        <v>89.6</v>
      </c>
      <c r="I8">
        <f>Table2[U0 Module Power]+Table2[U1 Module Power]</f>
        <v>102.1</v>
      </c>
      <c r="J8">
        <v>185.9</v>
      </c>
      <c r="K8" s="1">
        <f>Table2[U1 Module Power]/Table2[Measured Power]</f>
        <v>0.48197955890263577</v>
      </c>
    </row>
    <row r="9" spans="1:11" x14ac:dyDescent="0.25">
      <c r="A9">
        <v>4.0510000000000002</v>
      </c>
      <c r="B9">
        <v>3.4990000000000001</v>
      </c>
      <c r="C9">
        <v>3.516</v>
      </c>
      <c r="D9">
        <v>14.3</v>
      </c>
      <c r="E9">
        <v>4.2300000000000004</v>
      </c>
      <c r="F9">
        <v>24.003</v>
      </c>
      <c r="G9">
        <v>24.024999999999999</v>
      </c>
      <c r="H9">
        <v>101.7</v>
      </c>
      <c r="I9">
        <f>Table2[U0 Module Power]+Table2[U1 Module Power]</f>
        <v>116</v>
      </c>
      <c r="J9">
        <v>201</v>
      </c>
      <c r="K9" s="1">
        <f>Table2[U1 Module Power]/Table2[Measured Power]</f>
        <v>0.5059701492537314</v>
      </c>
    </row>
    <row r="10" spans="1:11" x14ac:dyDescent="0.25">
      <c r="A10">
        <v>4.5549999999999997</v>
      </c>
      <c r="B10">
        <v>3.4990000000000001</v>
      </c>
      <c r="C10">
        <v>3.5179999999999998</v>
      </c>
      <c r="D10">
        <v>16</v>
      </c>
      <c r="E10">
        <v>4.7279999999999998</v>
      </c>
      <c r="F10">
        <v>24.001999999999999</v>
      </c>
      <c r="G10">
        <v>24.03</v>
      </c>
      <c r="H10">
        <v>113.7</v>
      </c>
      <c r="I10">
        <f>Table2[U0 Module Power]+Table2[U1 Module Power]</f>
        <v>129.69999999999999</v>
      </c>
      <c r="J10">
        <v>218</v>
      </c>
      <c r="K10" s="1">
        <f>Table2[U1 Module Power]/Table2[Measured Power]</f>
        <v>0.52155963302752295</v>
      </c>
    </row>
    <row r="11" spans="1:11" x14ac:dyDescent="0.25">
      <c r="A11">
        <v>5.0629999999999997</v>
      </c>
      <c r="B11">
        <v>3.4990000000000001</v>
      </c>
      <c r="C11">
        <v>3.5209999999999999</v>
      </c>
      <c r="D11">
        <v>17.8</v>
      </c>
      <c r="E11">
        <v>5.2240000000000002</v>
      </c>
      <c r="F11">
        <v>24.003</v>
      </c>
      <c r="G11">
        <v>24.035</v>
      </c>
      <c r="H11">
        <v>125.6</v>
      </c>
      <c r="I11">
        <f>Table2[U0 Module Power]+Table2[U1 Module Power]</f>
        <v>143.4</v>
      </c>
      <c r="J11">
        <v>235</v>
      </c>
      <c r="K11" s="1">
        <f>Table2[U1 Module Power]/Table2[Measured Power]</f>
        <v>0.534468085106383</v>
      </c>
    </row>
    <row r="12" spans="1:11" x14ac:dyDescent="0.25">
      <c r="A12">
        <v>5.5739999999999998</v>
      </c>
      <c r="B12">
        <v>3.4990000000000001</v>
      </c>
      <c r="C12">
        <v>3.5219999999999998</v>
      </c>
      <c r="D12">
        <v>19.600000000000001</v>
      </c>
      <c r="E12">
        <v>5.7190000000000003</v>
      </c>
      <c r="F12">
        <v>24.003</v>
      </c>
      <c r="G12">
        <v>24.04</v>
      </c>
      <c r="H12">
        <v>137.5</v>
      </c>
      <c r="I12">
        <f>Table2[U0 Module Power]+Table2[U1 Module Power]</f>
        <v>157.1</v>
      </c>
      <c r="J12">
        <v>249</v>
      </c>
      <c r="K12" s="1">
        <f>Table2[U1 Module Power]/Table2[Measured Power]</f>
        <v>0.55220883534136544</v>
      </c>
    </row>
    <row r="13" spans="1:11" x14ac:dyDescent="0.25">
      <c r="A13">
        <v>6.0780000000000003</v>
      </c>
      <c r="B13">
        <v>3.4990000000000001</v>
      </c>
      <c r="C13">
        <v>3.5249999999999999</v>
      </c>
      <c r="D13">
        <v>21.4</v>
      </c>
      <c r="E13">
        <v>6.2190000000000003</v>
      </c>
      <c r="F13">
        <v>24.003</v>
      </c>
      <c r="G13">
        <v>24.045000000000002</v>
      </c>
      <c r="H13">
        <v>149.5</v>
      </c>
      <c r="I13">
        <f>Table2[U0 Module Power]+Table2[U1 Module Power]</f>
        <v>170.9</v>
      </c>
      <c r="J13">
        <v>265</v>
      </c>
      <c r="K13" s="1">
        <f>Table2[U1 Module Power]/Table2[Measured Power]</f>
        <v>0.5641509433962264</v>
      </c>
    </row>
    <row r="14" spans="1:11" x14ac:dyDescent="0.25">
      <c r="A14">
        <v>6.5819999999999999</v>
      </c>
      <c r="B14">
        <v>3.4990000000000001</v>
      </c>
      <c r="C14">
        <v>3.5270000000000001</v>
      </c>
      <c r="D14">
        <v>23.2</v>
      </c>
      <c r="E14">
        <v>6.7160000000000002</v>
      </c>
      <c r="F14">
        <v>24.003</v>
      </c>
      <c r="G14">
        <v>24.05</v>
      </c>
      <c r="H14">
        <v>161.6</v>
      </c>
      <c r="I14">
        <f>Table2[U0 Module Power]+Table2[U1 Module Power]</f>
        <v>184.79999999999998</v>
      </c>
      <c r="J14">
        <v>281</v>
      </c>
      <c r="K14" s="1">
        <f>Table2[U1 Module Power]/Table2[Measured Power]</f>
        <v>0.5750889679715302</v>
      </c>
    </row>
    <row r="15" spans="1:11" x14ac:dyDescent="0.25">
      <c r="A15">
        <v>7.09</v>
      </c>
      <c r="B15">
        <v>3.4990000000000001</v>
      </c>
      <c r="C15">
        <v>3.5289999999999999</v>
      </c>
      <c r="D15">
        <v>25</v>
      </c>
      <c r="E15">
        <v>7.2160000000000002</v>
      </c>
      <c r="F15">
        <v>24.003</v>
      </c>
      <c r="G15">
        <v>24.055</v>
      </c>
      <c r="H15">
        <v>173.5</v>
      </c>
      <c r="I15">
        <f>Table2[U0 Module Power]+Table2[U1 Module Power]</f>
        <v>198.5</v>
      </c>
      <c r="J15">
        <v>295</v>
      </c>
      <c r="K15" s="1">
        <f>Table2[U1 Module Power]/Table2[Measured Power]</f>
        <v>0.58813559322033904</v>
      </c>
    </row>
    <row r="16" spans="1:11" x14ac:dyDescent="0.25">
      <c r="A16">
        <v>7.5940000000000003</v>
      </c>
      <c r="B16">
        <v>3.4990000000000001</v>
      </c>
      <c r="C16">
        <v>3.5310000000000001</v>
      </c>
      <c r="D16">
        <v>26.8</v>
      </c>
      <c r="E16">
        <v>7.7119999999999997</v>
      </c>
      <c r="F16">
        <v>24.003</v>
      </c>
      <c r="G16">
        <v>24.06</v>
      </c>
      <c r="H16">
        <v>185.5</v>
      </c>
      <c r="I16">
        <f>Table2[U0 Module Power]+Table2[U1 Module Power]</f>
        <v>212.3</v>
      </c>
      <c r="J16">
        <v>311</v>
      </c>
      <c r="K16" s="1">
        <f>Table2[U1 Module Power]/Table2[Measured Power]</f>
        <v>0.59646302250803862</v>
      </c>
    </row>
    <row r="17" spans="1:11" x14ac:dyDescent="0.25">
      <c r="A17">
        <v>8.1020000000000003</v>
      </c>
      <c r="B17">
        <v>3.4990000000000001</v>
      </c>
      <c r="C17">
        <v>3.5329999999999999</v>
      </c>
      <c r="D17">
        <v>28.6</v>
      </c>
      <c r="E17">
        <v>8.2080000000000002</v>
      </c>
      <c r="F17">
        <v>24.003</v>
      </c>
      <c r="G17">
        <v>24.064</v>
      </c>
      <c r="H17">
        <v>197.5</v>
      </c>
      <c r="I17">
        <f>Table2[U0 Module Power]+Table2[U1 Module Power]</f>
        <v>226.1</v>
      </c>
      <c r="J17">
        <v>326</v>
      </c>
      <c r="K17" s="1">
        <f>Table2[U1 Module Power]/Table2[Measured Power]</f>
        <v>0.60582822085889576</v>
      </c>
    </row>
    <row r="18" spans="1:11" x14ac:dyDescent="0.25">
      <c r="A18">
        <v>8.6129999999999995</v>
      </c>
      <c r="B18">
        <v>3.4990000000000001</v>
      </c>
      <c r="C18">
        <v>3.5350000000000001</v>
      </c>
      <c r="D18">
        <v>30.5</v>
      </c>
      <c r="E18">
        <v>8.7070000000000007</v>
      </c>
      <c r="F18">
        <v>24.003</v>
      </c>
      <c r="G18">
        <v>24.068999999999999</v>
      </c>
      <c r="H18">
        <v>209.6</v>
      </c>
      <c r="I18">
        <f>Table2[U0 Module Power]+Table2[U1 Module Power]</f>
        <v>240.1</v>
      </c>
      <c r="J18">
        <v>342</v>
      </c>
      <c r="K18" s="1">
        <f>Table2[U1 Module Power]/Table2[Measured Power]</f>
        <v>0.61286549707602334</v>
      </c>
    </row>
    <row r="19" spans="1:11" x14ac:dyDescent="0.25">
      <c r="A19">
        <v>9.1210000000000004</v>
      </c>
      <c r="B19">
        <v>3.4990000000000001</v>
      </c>
      <c r="C19">
        <v>3.5369999999999999</v>
      </c>
      <c r="D19">
        <v>32.299999999999997</v>
      </c>
      <c r="E19">
        <v>9.2050000000000001</v>
      </c>
      <c r="F19">
        <v>24.003</v>
      </c>
      <c r="G19">
        <v>24.073</v>
      </c>
      <c r="H19">
        <v>221.6</v>
      </c>
      <c r="I19">
        <f>Table2[U0 Module Power]+Table2[U1 Module Power]</f>
        <v>253.89999999999998</v>
      </c>
      <c r="J19">
        <v>358</v>
      </c>
      <c r="K19" s="1">
        <f>Table2[U1 Module Power]/Table2[Measured Power]</f>
        <v>0.61899441340782124</v>
      </c>
    </row>
    <row r="20" spans="1:11" x14ac:dyDescent="0.25">
      <c r="A20">
        <v>9.6210000000000004</v>
      </c>
      <c r="B20">
        <v>3.4990000000000001</v>
      </c>
      <c r="C20">
        <v>3.5390000000000001</v>
      </c>
      <c r="D20">
        <v>34.1</v>
      </c>
      <c r="E20">
        <v>9.702</v>
      </c>
      <c r="F20">
        <v>24.003</v>
      </c>
      <c r="G20">
        <v>24.077999999999999</v>
      </c>
      <c r="H20">
        <v>233.6</v>
      </c>
      <c r="I20">
        <f>Table2[U0 Module Power]+Table2[U1 Module Power]</f>
        <v>267.7</v>
      </c>
      <c r="J20">
        <v>373</v>
      </c>
      <c r="K20" s="1">
        <f>Table2[U1 Module Power]/Table2[Measured Power]</f>
        <v>0.62627345844504023</v>
      </c>
    </row>
    <row r="21" spans="1:11" x14ac:dyDescent="0.25">
      <c r="A21">
        <v>10.125</v>
      </c>
      <c r="B21">
        <v>3.4990000000000001</v>
      </c>
      <c r="C21">
        <v>3.5419999999999998</v>
      </c>
      <c r="D21">
        <v>35.9</v>
      </c>
      <c r="E21">
        <v>10.199</v>
      </c>
      <c r="F21">
        <v>24.003</v>
      </c>
      <c r="G21">
        <v>24.082999999999998</v>
      </c>
      <c r="H21">
        <v>245.6</v>
      </c>
      <c r="I21">
        <f>Table2[U0 Module Power]+Table2[U1 Module Power]</f>
        <v>281.5</v>
      </c>
      <c r="J21">
        <v>389</v>
      </c>
      <c r="K21" s="1">
        <f>Table2[U1 Module Power]/Table2[Measured Power]</f>
        <v>0.63136246786632388</v>
      </c>
    </row>
    <row r="22" spans="1:11" x14ac:dyDescent="0.25">
      <c r="A22">
        <v>10.621</v>
      </c>
      <c r="B22">
        <v>3.4990000000000001</v>
      </c>
      <c r="C22">
        <v>3.544</v>
      </c>
      <c r="D22">
        <v>37.6</v>
      </c>
      <c r="E22">
        <v>10.694000000000001</v>
      </c>
      <c r="F22">
        <v>24.003</v>
      </c>
      <c r="G22">
        <v>24.088999999999999</v>
      </c>
      <c r="H22">
        <v>257.60000000000002</v>
      </c>
      <c r="I22">
        <f>Table2[U0 Module Power]+Table2[U1 Module Power]</f>
        <v>295.20000000000005</v>
      </c>
      <c r="J22">
        <v>405</v>
      </c>
      <c r="K22" s="1">
        <f>Table2[U1 Module Power]/Table2[Measured Power]</f>
        <v>0.63604938271604949</v>
      </c>
    </row>
    <row r="23" spans="1:11" x14ac:dyDescent="0.25">
      <c r="A23">
        <v>11.129</v>
      </c>
      <c r="B23">
        <v>3.4990000000000001</v>
      </c>
      <c r="C23">
        <v>3.5459999999999998</v>
      </c>
      <c r="D23">
        <v>39.5</v>
      </c>
      <c r="E23">
        <v>11.196</v>
      </c>
      <c r="F23">
        <v>24.003</v>
      </c>
      <c r="G23">
        <v>24.094000000000001</v>
      </c>
      <c r="H23">
        <v>269.8</v>
      </c>
      <c r="I23">
        <f>Table2[U0 Module Power]+Table2[U1 Module Power]</f>
        <v>309.3</v>
      </c>
      <c r="J23">
        <v>420</v>
      </c>
      <c r="K23" s="1">
        <f>Table2[U1 Module Power]/Table2[Measured Power]</f>
        <v>0.64238095238095239</v>
      </c>
    </row>
    <row r="24" spans="1:11" x14ac:dyDescent="0.25">
      <c r="A24">
        <v>11.629</v>
      </c>
      <c r="B24">
        <v>3.4990000000000001</v>
      </c>
      <c r="C24">
        <v>3.548</v>
      </c>
      <c r="D24">
        <v>41.3</v>
      </c>
      <c r="E24">
        <v>11.694000000000001</v>
      </c>
      <c r="F24">
        <v>24.004000000000001</v>
      </c>
      <c r="G24">
        <v>24.099</v>
      </c>
      <c r="H24">
        <v>281.8</v>
      </c>
      <c r="I24">
        <f>Table2[U0 Module Power]+Table2[U1 Module Power]</f>
        <v>323.10000000000002</v>
      </c>
      <c r="J24">
        <v>436</v>
      </c>
      <c r="K24" s="1">
        <f>Table2[U1 Module Power]/Table2[Measured Power]</f>
        <v>0.64633027522935782</v>
      </c>
    </row>
    <row r="25" spans="1:11" x14ac:dyDescent="0.25">
      <c r="A25">
        <v>12.129</v>
      </c>
      <c r="B25">
        <v>3.4990000000000001</v>
      </c>
      <c r="C25">
        <v>3.55</v>
      </c>
      <c r="D25">
        <v>43.1</v>
      </c>
      <c r="E25">
        <v>11.694000000000001</v>
      </c>
      <c r="F25">
        <v>24.004000000000001</v>
      </c>
      <c r="G25">
        <v>24.099</v>
      </c>
      <c r="H25">
        <v>281.8</v>
      </c>
      <c r="I25">
        <f>Table2[U0 Module Power]+Table2[U1 Module Power]</f>
        <v>324.90000000000003</v>
      </c>
      <c r="J25">
        <v>439</v>
      </c>
      <c r="K25" s="1">
        <f>Table2[U1 Module Power]/Table2[Measured Power]</f>
        <v>0.64191343963553538</v>
      </c>
    </row>
    <row r="26" spans="1:11" x14ac:dyDescent="0.25">
      <c r="A26">
        <v>12.632999999999999</v>
      </c>
      <c r="B26">
        <v>3.4990000000000001</v>
      </c>
      <c r="C26">
        <v>3.552</v>
      </c>
      <c r="D26">
        <v>44.9</v>
      </c>
      <c r="E26">
        <v>11.694000000000001</v>
      </c>
      <c r="F26">
        <v>24.004000000000001</v>
      </c>
      <c r="G26">
        <v>24.099</v>
      </c>
      <c r="H26">
        <v>281.8</v>
      </c>
      <c r="I26">
        <f>Table2[U0 Module Power]+Table2[U1 Module Power]</f>
        <v>326.7</v>
      </c>
      <c r="J26">
        <v>441</v>
      </c>
      <c r="K26" s="1">
        <f>Table2[U1 Module Power]/Table2[Measured Power]</f>
        <v>0.63900226757369616</v>
      </c>
    </row>
    <row r="27" spans="1:11" x14ac:dyDescent="0.25">
      <c r="A27">
        <v>13.132999999999999</v>
      </c>
      <c r="B27">
        <v>3.4990000000000001</v>
      </c>
      <c r="C27">
        <v>3.5539999999999998</v>
      </c>
      <c r="D27">
        <v>46.7</v>
      </c>
      <c r="E27">
        <v>11.694000000000001</v>
      </c>
      <c r="F27">
        <v>24.004000000000001</v>
      </c>
      <c r="G27">
        <v>24.099</v>
      </c>
      <c r="H27">
        <v>281.8</v>
      </c>
      <c r="I27">
        <f>Table2[U0 Module Power]+Table2[U1 Module Power]</f>
        <v>328.5</v>
      </c>
      <c r="J27">
        <v>444</v>
      </c>
      <c r="K27" s="1">
        <f>Table2[U1 Module Power]/Table2[Measured Power]</f>
        <v>0.63468468468468475</v>
      </c>
    </row>
    <row r="28" spans="1:11" x14ac:dyDescent="0.25">
      <c r="A28">
        <v>13.648</v>
      </c>
      <c r="B28">
        <v>3.4990000000000001</v>
      </c>
      <c r="C28">
        <v>3.556</v>
      </c>
      <c r="D28">
        <v>48.5</v>
      </c>
      <c r="E28">
        <v>11.694000000000001</v>
      </c>
      <c r="F28">
        <v>24.004000000000001</v>
      </c>
      <c r="G28">
        <v>24.099</v>
      </c>
      <c r="H28">
        <v>281.8</v>
      </c>
      <c r="I28">
        <f>Table2[U0 Module Power]+Table2[U1 Module Power]</f>
        <v>330.3</v>
      </c>
      <c r="J28">
        <v>445</v>
      </c>
      <c r="K28" s="1">
        <f>Table2[U1 Module Power]/Table2[Measured Power]</f>
        <v>0.6332584269662922</v>
      </c>
    </row>
    <row r="29" spans="1:11" x14ac:dyDescent="0.25">
      <c r="A29">
        <v>14.148</v>
      </c>
      <c r="B29">
        <v>3.4990000000000001</v>
      </c>
      <c r="C29">
        <v>3.5590000000000002</v>
      </c>
      <c r="D29">
        <v>50.3</v>
      </c>
      <c r="E29">
        <v>11.694000000000001</v>
      </c>
      <c r="F29">
        <v>24.004000000000001</v>
      </c>
      <c r="G29">
        <v>24.099</v>
      </c>
      <c r="H29">
        <v>281.8</v>
      </c>
      <c r="I29">
        <f>Table2[U0 Module Power]+Table2[U1 Module Power]</f>
        <v>332.1</v>
      </c>
      <c r="J29">
        <v>447</v>
      </c>
      <c r="K29" s="1">
        <f>Table2[U1 Module Power]/Table2[Measured Power]</f>
        <v>0.63042505592841169</v>
      </c>
    </row>
    <row r="30" spans="1:11" x14ac:dyDescent="0.25">
      <c r="A30">
        <v>14.648</v>
      </c>
      <c r="B30">
        <v>3.4990000000000001</v>
      </c>
      <c r="C30">
        <v>3.5609999999999999</v>
      </c>
      <c r="D30">
        <v>52.2</v>
      </c>
      <c r="E30">
        <v>11.694000000000001</v>
      </c>
      <c r="F30">
        <v>24.004000000000001</v>
      </c>
      <c r="G30">
        <v>24.099</v>
      </c>
      <c r="H30">
        <v>281.8</v>
      </c>
      <c r="I30">
        <f>Table2[U0 Module Power]+Table2[U1 Module Power]</f>
        <v>334</v>
      </c>
      <c r="J30">
        <v>450</v>
      </c>
      <c r="K30" s="1">
        <f>Table2[U1 Module Power]/Table2[Measured Power]</f>
        <v>0.62622222222222224</v>
      </c>
    </row>
    <row r="31" spans="1:11" x14ac:dyDescent="0.25">
      <c r="A31">
        <v>15.156000000000001</v>
      </c>
      <c r="B31">
        <v>3.4990000000000001</v>
      </c>
      <c r="C31">
        <v>3.5630000000000002</v>
      </c>
      <c r="D31">
        <v>54</v>
      </c>
      <c r="E31">
        <v>11.694000000000001</v>
      </c>
      <c r="F31">
        <v>24.004000000000001</v>
      </c>
      <c r="G31">
        <v>24.099</v>
      </c>
      <c r="H31">
        <v>281.8</v>
      </c>
      <c r="I31">
        <f>Table2[U0 Module Power]+Table2[U1 Module Power]</f>
        <v>335.8</v>
      </c>
      <c r="J31">
        <v>452</v>
      </c>
      <c r="K31" s="1">
        <f>Table2[U1 Module Power]/Table2[Measured Power]</f>
        <v>0.6234513274336283</v>
      </c>
    </row>
    <row r="32" spans="1:11" x14ac:dyDescent="0.25">
      <c r="A32">
        <v>15.656000000000001</v>
      </c>
      <c r="B32">
        <v>3.4990000000000001</v>
      </c>
      <c r="C32">
        <v>3.5649999999999999</v>
      </c>
      <c r="D32">
        <v>55.8</v>
      </c>
      <c r="E32">
        <v>11.694000000000001</v>
      </c>
      <c r="F32">
        <v>24.004000000000001</v>
      </c>
      <c r="G32">
        <v>24.099</v>
      </c>
      <c r="H32">
        <v>281.8</v>
      </c>
      <c r="I32">
        <f>Table2[U0 Module Power]+Table2[U1 Module Power]</f>
        <v>337.6</v>
      </c>
      <c r="J32">
        <v>454</v>
      </c>
      <c r="K32" s="1">
        <f>Table2[U1 Module Power]/Table2[Measured Power]</f>
        <v>0.62070484581497798</v>
      </c>
    </row>
    <row r="33" spans="1:11" x14ac:dyDescent="0.25">
      <c r="A33">
        <v>16.155999999999999</v>
      </c>
      <c r="B33">
        <v>3.4990000000000001</v>
      </c>
      <c r="C33">
        <v>3.5670000000000002</v>
      </c>
      <c r="D33">
        <v>57.6</v>
      </c>
      <c r="E33">
        <v>11.694000000000001</v>
      </c>
      <c r="F33">
        <v>24.004000000000001</v>
      </c>
      <c r="G33">
        <v>24.099</v>
      </c>
      <c r="H33">
        <v>281.8</v>
      </c>
      <c r="I33">
        <f>Table2[U0 Module Power]+Table2[U1 Module Power]</f>
        <v>339.40000000000003</v>
      </c>
      <c r="J33">
        <v>457</v>
      </c>
      <c r="K33" s="1">
        <f>Table2[U1 Module Power]/Table2[Measured Power]</f>
        <v>0.61663019693654264</v>
      </c>
    </row>
    <row r="34" spans="1:11" x14ac:dyDescent="0.25">
      <c r="A34">
        <v>16.66</v>
      </c>
      <c r="B34">
        <v>3.4990000000000001</v>
      </c>
      <c r="C34">
        <v>3.569</v>
      </c>
      <c r="D34">
        <v>59.4</v>
      </c>
      <c r="E34">
        <v>11.694000000000001</v>
      </c>
      <c r="F34">
        <v>24.004000000000001</v>
      </c>
      <c r="G34">
        <v>24.099</v>
      </c>
      <c r="H34">
        <v>281.8</v>
      </c>
      <c r="I34">
        <f>Table2[U0 Module Power]+Table2[U1 Module Power]</f>
        <v>341.2</v>
      </c>
      <c r="J34">
        <v>459</v>
      </c>
      <c r="K34" s="1">
        <f>Table2[U1 Module Power]/Table2[Measured Power]</f>
        <v>0.61394335511982578</v>
      </c>
    </row>
    <row r="35" spans="1:11" x14ac:dyDescent="0.25">
      <c r="A35">
        <v>17.155999999999999</v>
      </c>
      <c r="B35">
        <v>3.4990000000000001</v>
      </c>
      <c r="C35">
        <v>3.5710000000000002</v>
      </c>
      <c r="D35">
        <v>61.3</v>
      </c>
      <c r="E35">
        <v>11.694000000000001</v>
      </c>
      <c r="F35">
        <v>24.004000000000001</v>
      </c>
      <c r="G35">
        <v>24.099</v>
      </c>
      <c r="H35">
        <v>281.8</v>
      </c>
      <c r="I35">
        <f>Table2[U0 Module Power]+Table2[U1 Module Power]</f>
        <v>343.1</v>
      </c>
      <c r="J35">
        <v>462</v>
      </c>
      <c r="K35" s="1">
        <f>Table2[U1 Module Power]/Table2[Measured Power]</f>
        <v>0.60995670995671003</v>
      </c>
    </row>
    <row r="36" spans="1:11" x14ac:dyDescent="0.25">
      <c r="A36">
        <v>17.655999999999999</v>
      </c>
      <c r="B36">
        <v>3.4990000000000001</v>
      </c>
      <c r="C36">
        <v>3.573</v>
      </c>
      <c r="D36">
        <v>63.1</v>
      </c>
      <c r="E36">
        <v>11.694000000000001</v>
      </c>
      <c r="F36">
        <v>24.004000000000001</v>
      </c>
      <c r="G36">
        <v>24.099</v>
      </c>
      <c r="H36">
        <v>281.8</v>
      </c>
      <c r="I36">
        <f>Table2[U0 Module Power]+Table2[U1 Module Power]</f>
        <v>344.90000000000003</v>
      </c>
      <c r="J36">
        <v>464</v>
      </c>
      <c r="K36" s="1">
        <f>Table2[U1 Module Power]/Table2[Measured Power]</f>
        <v>0.60732758620689653</v>
      </c>
    </row>
    <row r="37" spans="1:11" x14ac:dyDescent="0.25">
      <c r="A37">
        <v>18.164000000000001</v>
      </c>
      <c r="B37">
        <v>3.4990000000000001</v>
      </c>
      <c r="C37">
        <v>3.5750000000000002</v>
      </c>
      <c r="D37">
        <v>64.900000000000006</v>
      </c>
      <c r="E37">
        <v>11.694000000000001</v>
      </c>
      <c r="F37">
        <v>24.004000000000001</v>
      </c>
      <c r="G37">
        <v>24.099</v>
      </c>
      <c r="H37">
        <v>281.8</v>
      </c>
      <c r="I37">
        <f>Table2[U0 Module Power]+Table2[U1 Module Power]</f>
        <v>346.70000000000005</v>
      </c>
      <c r="J37">
        <v>466</v>
      </c>
      <c r="K37" s="1">
        <f>Table2[U1 Module Power]/Table2[Measured Power]</f>
        <v>0.60472103004291844</v>
      </c>
    </row>
    <row r="38" spans="1:11" x14ac:dyDescent="0.25">
      <c r="A38">
        <v>18.664000000000001</v>
      </c>
      <c r="B38">
        <v>3.4990000000000001</v>
      </c>
      <c r="C38">
        <v>3.5779999999999998</v>
      </c>
      <c r="D38">
        <v>66.8</v>
      </c>
      <c r="E38">
        <v>11.694000000000001</v>
      </c>
      <c r="F38">
        <v>24.004000000000001</v>
      </c>
      <c r="G38">
        <v>24.099</v>
      </c>
      <c r="H38">
        <v>281.8</v>
      </c>
      <c r="I38">
        <f>Table2[U0 Module Power]+Table2[U1 Module Power]</f>
        <v>348.6</v>
      </c>
      <c r="J38">
        <v>468</v>
      </c>
      <c r="K38" s="1">
        <f>Table2[U1 Module Power]/Table2[Measured Power]</f>
        <v>0.60213675213675211</v>
      </c>
    </row>
    <row r="39" spans="1:11" x14ac:dyDescent="0.25">
      <c r="A39">
        <v>19.172000000000001</v>
      </c>
      <c r="B39">
        <v>3.4990000000000001</v>
      </c>
      <c r="C39">
        <v>3.58</v>
      </c>
      <c r="D39">
        <v>68.599999999999994</v>
      </c>
      <c r="E39">
        <v>11.694000000000001</v>
      </c>
      <c r="F39">
        <v>24.004000000000001</v>
      </c>
      <c r="G39">
        <v>24.099</v>
      </c>
      <c r="H39">
        <v>281.8</v>
      </c>
      <c r="I39">
        <f>Table2[U0 Module Power]+Table2[U1 Module Power]</f>
        <v>350.4</v>
      </c>
      <c r="J39">
        <v>471</v>
      </c>
      <c r="K39" s="1">
        <f>Table2[U1 Module Power]/Table2[Measured Power]</f>
        <v>0.59830148619957535</v>
      </c>
    </row>
    <row r="40" spans="1:11" x14ac:dyDescent="0.25">
      <c r="A40">
        <v>19.672000000000001</v>
      </c>
      <c r="B40">
        <v>3.4990000000000001</v>
      </c>
      <c r="C40">
        <v>3.5819999999999999</v>
      </c>
      <c r="D40">
        <v>70.5</v>
      </c>
      <c r="E40">
        <v>11.694000000000001</v>
      </c>
      <c r="F40">
        <v>24.004000000000001</v>
      </c>
      <c r="G40">
        <v>24.099</v>
      </c>
      <c r="H40">
        <v>281.8</v>
      </c>
      <c r="I40">
        <f>Table2[U0 Module Power]+Table2[U1 Module Power]</f>
        <v>352.3</v>
      </c>
      <c r="J40">
        <v>473</v>
      </c>
      <c r="K40" s="1">
        <f>Table2[U1 Module Power]/Table2[Measured Power]</f>
        <v>0.59577167019027488</v>
      </c>
    </row>
    <row r="41" spans="1:11" x14ac:dyDescent="0.25">
      <c r="A41">
        <v>20.172000000000001</v>
      </c>
      <c r="B41">
        <v>3.4990000000000001</v>
      </c>
      <c r="C41">
        <v>3.5840000000000001</v>
      </c>
      <c r="D41">
        <v>72.3</v>
      </c>
      <c r="E41">
        <v>11.694000000000001</v>
      </c>
      <c r="F41">
        <v>24.004000000000001</v>
      </c>
      <c r="G41">
        <v>24.099</v>
      </c>
      <c r="H41">
        <v>281.8</v>
      </c>
      <c r="I41">
        <f>Table2[U0 Module Power]+Table2[U1 Module Power]</f>
        <v>354.1</v>
      </c>
      <c r="J41">
        <v>476</v>
      </c>
      <c r="K41" s="1">
        <f>Table2[U1 Module Power]/Table2[Measured Power]</f>
        <v>0.59201680672268908</v>
      </c>
    </row>
    <row r="42" spans="1:11" x14ac:dyDescent="0.25">
      <c r="A42">
        <v>20.672000000000001</v>
      </c>
      <c r="B42">
        <v>3.4990000000000001</v>
      </c>
      <c r="C42">
        <v>3.5859999999999999</v>
      </c>
      <c r="D42">
        <v>74.099999999999994</v>
      </c>
      <c r="E42">
        <v>11.694000000000001</v>
      </c>
      <c r="F42">
        <v>24.004000000000001</v>
      </c>
      <c r="G42">
        <v>24.099</v>
      </c>
      <c r="H42">
        <v>281.8</v>
      </c>
      <c r="I42">
        <f>Table2[U0 Module Power]+Table2[U1 Module Power]</f>
        <v>355.9</v>
      </c>
      <c r="J42">
        <v>478</v>
      </c>
      <c r="K42" s="1">
        <f>Table2[U1 Module Power]/Table2[Measured Power]</f>
        <v>0.58953974895397487</v>
      </c>
    </row>
    <row r="43" spans="1:11" x14ac:dyDescent="0.25">
      <c r="A43">
        <v>21.172000000000001</v>
      </c>
      <c r="B43">
        <v>3.4990000000000001</v>
      </c>
      <c r="C43">
        <v>3.5880000000000001</v>
      </c>
      <c r="D43">
        <v>76</v>
      </c>
      <c r="E43">
        <v>11.694000000000001</v>
      </c>
      <c r="F43">
        <v>24.004000000000001</v>
      </c>
      <c r="G43">
        <v>24.099</v>
      </c>
      <c r="H43">
        <v>281.8</v>
      </c>
      <c r="I43">
        <f>Table2[U0 Module Power]+Table2[U1 Module Power]</f>
        <v>357.8</v>
      </c>
      <c r="J43">
        <v>480</v>
      </c>
      <c r="K43" s="1">
        <f>Table2[U1 Module Power]/Table2[Measured Power]</f>
        <v>0.5870833333333334</v>
      </c>
    </row>
    <row r="44" spans="1:11" x14ac:dyDescent="0.25">
      <c r="A44">
        <v>21.675999999999998</v>
      </c>
      <c r="B44">
        <v>3.4990000000000001</v>
      </c>
      <c r="C44">
        <v>3.59</v>
      </c>
      <c r="D44">
        <v>77.8</v>
      </c>
      <c r="E44">
        <v>11.694000000000001</v>
      </c>
      <c r="F44">
        <v>24.004000000000001</v>
      </c>
      <c r="G44">
        <v>24.099</v>
      </c>
      <c r="H44">
        <v>281.8</v>
      </c>
      <c r="I44">
        <f>Table2[U0 Module Power]+Table2[U1 Module Power]</f>
        <v>359.6</v>
      </c>
      <c r="J44">
        <v>483</v>
      </c>
      <c r="K44" s="1">
        <f>Table2[U1 Module Power]/Table2[Measured Power]</f>
        <v>0.58343685300207038</v>
      </c>
    </row>
    <row r="45" spans="1:11" x14ac:dyDescent="0.25">
      <c r="A45">
        <v>22.18</v>
      </c>
      <c r="B45">
        <v>3.4990000000000001</v>
      </c>
      <c r="C45">
        <v>3.593</v>
      </c>
      <c r="D45">
        <v>79.7</v>
      </c>
      <c r="E45">
        <v>11.694000000000001</v>
      </c>
      <c r="F45">
        <v>24.004000000000001</v>
      </c>
      <c r="G45">
        <v>24.099</v>
      </c>
      <c r="H45">
        <v>281.8</v>
      </c>
      <c r="I45">
        <f>Table2[U0 Module Power]+Table2[U1 Module Power]</f>
        <v>361.5</v>
      </c>
      <c r="J45">
        <v>485</v>
      </c>
      <c r="K45" s="1">
        <f>Table2[U1 Module Power]/Table2[Measured Power]</f>
        <v>0.58103092783505161</v>
      </c>
    </row>
    <row r="46" spans="1:11" x14ac:dyDescent="0.25">
      <c r="A46">
        <v>22.68</v>
      </c>
      <c r="B46">
        <v>3.4990000000000001</v>
      </c>
      <c r="C46">
        <v>3.5950000000000002</v>
      </c>
      <c r="D46">
        <v>81.5</v>
      </c>
      <c r="E46">
        <v>11.694000000000001</v>
      </c>
      <c r="F46">
        <v>24.004000000000001</v>
      </c>
      <c r="G46">
        <v>24.099</v>
      </c>
      <c r="H46">
        <v>281.8</v>
      </c>
      <c r="I46">
        <f>Table2[U0 Module Power]+Table2[U1 Module Power]</f>
        <v>363.3</v>
      </c>
      <c r="J46">
        <v>487</v>
      </c>
      <c r="K46" s="1">
        <f>Table2[U1 Module Power]/Table2[Measured Power]</f>
        <v>0.57864476386036967</v>
      </c>
    </row>
    <row r="47" spans="1:11" x14ac:dyDescent="0.25">
      <c r="A47">
        <v>23.18</v>
      </c>
      <c r="B47">
        <v>3.4990000000000001</v>
      </c>
      <c r="C47">
        <v>3.597</v>
      </c>
      <c r="D47">
        <v>83.4</v>
      </c>
      <c r="E47">
        <v>11.694000000000001</v>
      </c>
      <c r="F47">
        <v>24.004000000000001</v>
      </c>
      <c r="G47">
        <v>24.099</v>
      </c>
      <c r="H47">
        <v>281.8</v>
      </c>
      <c r="I47">
        <f>Table2[U0 Module Power]+Table2[U1 Module Power]</f>
        <v>365.20000000000005</v>
      </c>
      <c r="J47">
        <v>489</v>
      </c>
      <c r="K47" s="1">
        <f>Table2[U1 Module Power]/Table2[Measured Power]</f>
        <v>0.57627811860940703</v>
      </c>
    </row>
    <row r="48" spans="1:11" x14ac:dyDescent="0.25">
      <c r="A48">
        <v>23.684000000000001</v>
      </c>
      <c r="B48">
        <v>3.4990000000000001</v>
      </c>
      <c r="C48">
        <v>3.5990000000000002</v>
      </c>
      <c r="D48">
        <v>85.2</v>
      </c>
      <c r="E48">
        <v>11.694000000000001</v>
      </c>
      <c r="F48">
        <v>24.004000000000001</v>
      </c>
      <c r="G48">
        <v>24.099</v>
      </c>
      <c r="H48">
        <v>281.8</v>
      </c>
      <c r="I48">
        <f>Table2[U0 Module Power]+Table2[U1 Module Power]</f>
        <v>367</v>
      </c>
      <c r="J48">
        <v>492</v>
      </c>
      <c r="K48" s="1">
        <f>Table2[U1 Module Power]/Table2[Measured Power]</f>
        <v>0.57276422764227641</v>
      </c>
    </row>
    <row r="49" spans="1:11" x14ac:dyDescent="0.25">
      <c r="A49">
        <v>24.193999999999999</v>
      </c>
      <c r="B49">
        <v>3.4990000000000001</v>
      </c>
      <c r="C49">
        <v>3.601</v>
      </c>
      <c r="D49">
        <v>87.1</v>
      </c>
      <c r="E49">
        <v>11.694000000000001</v>
      </c>
      <c r="F49">
        <v>24.004000000000001</v>
      </c>
      <c r="G49">
        <v>24.099</v>
      </c>
      <c r="H49">
        <v>281.8</v>
      </c>
      <c r="I49">
        <f>Table2[U0 Module Power]+Table2[U1 Module Power]</f>
        <v>368.9</v>
      </c>
      <c r="J49">
        <v>494</v>
      </c>
      <c r="K49" s="1">
        <f>Table2[U1 Module Power]/Table2[Measured Power]</f>
        <v>0.57044534412955472</v>
      </c>
    </row>
    <row r="50" spans="1:11" x14ac:dyDescent="0.25">
      <c r="A50">
        <v>24.693999999999999</v>
      </c>
      <c r="B50">
        <v>3.4990000000000001</v>
      </c>
      <c r="C50">
        <v>3.6030000000000002</v>
      </c>
      <c r="D50">
        <v>89</v>
      </c>
      <c r="E50">
        <v>11.694000000000001</v>
      </c>
      <c r="F50">
        <v>24.004000000000001</v>
      </c>
      <c r="G50">
        <v>24.099</v>
      </c>
      <c r="H50">
        <v>281.8</v>
      </c>
      <c r="I50">
        <f>Table2[U0 Module Power]+Table2[U1 Module Power]</f>
        <v>370.8</v>
      </c>
      <c r="J50">
        <v>497</v>
      </c>
      <c r="K50" s="1">
        <f>Table2[U1 Module Power]/Table2[Measured Power]</f>
        <v>0.56700201207243461</v>
      </c>
    </row>
    <row r="51" spans="1:11" x14ac:dyDescent="0.25">
      <c r="A51">
        <v>25.195</v>
      </c>
      <c r="B51">
        <v>3.4990000000000001</v>
      </c>
      <c r="C51">
        <v>3.605</v>
      </c>
      <c r="D51">
        <v>90.8</v>
      </c>
      <c r="E51">
        <v>11.694000000000001</v>
      </c>
      <c r="F51">
        <v>24.004000000000001</v>
      </c>
      <c r="G51">
        <v>24.099</v>
      </c>
      <c r="H51">
        <v>281.8</v>
      </c>
      <c r="I51">
        <f>Table2[U0 Module Power]+Table2[U1 Module Power]</f>
        <v>372.6</v>
      </c>
      <c r="J51">
        <v>499</v>
      </c>
      <c r="K51" s="1">
        <f>Table2[U1 Module Power]/Table2[Measured Power]</f>
        <v>0.56472945891783566</v>
      </c>
    </row>
    <row r="52" spans="1:11" x14ac:dyDescent="0.25">
      <c r="A52">
        <v>25.699000000000002</v>
      </c>
      <c r="B52">
        <v>3.4990000000000001</v>
      </c>
      <c r="C52">
        <v>3.6070000000000002</v>
      </c>
      <c r="D52">
        <v>92.7</v>
      </c>
      <c r="E52">
        <v>11.694000000000001</v>
      </c>
      <c r="F52">
        <v>24.004000000000001</v>
      </c>
      <c r="G52">
        <v>24.099</v>
      </c>
      <c r="H52">
        <v>281.8</v>
      </c>
      <c r="I52">
        <f>Table2[U0 Module Power]+Table2[U1 Module Power]</f>
        <v>374.5</v>
      </c>
      <c r="J52">
        <v>502</v>
      </c>
      <c r="K52" s="1">
        <f>Table2[U1 Module Power]/Table2[Measured Power]</f>
        <v>0.56135458167330676</v>
      </c>
    </row>
    <row r="53" spans="1:11" x14ac:dyDescent="0.25">
      <c r="A53">
        <v>26.202999999999999</v>
      </c>
      <c r="B53">
        <v>3.4990000000000001</v>
      </c>
      <c r="C53">
        <v>3.61</v>
      </c>
      <c r="D53">
        <v>94.6</v>
      </c>
      <c r="E53">
        <v>11.694000000000001</v>
      </c>
      <c r="F53">
        <v>24.004000000000001</v>
      </c>
      <c r="G53">
        <v>24.099</v>
      </c>
      <c r="H53">
        <v>281.8</v>
      </c>
      <c r="I53">
        <f>Table2[U0 Module Power]+Table2[U1 Module Power]</f>
        <v>376.4</v>
      </c>
      <c r="J53">
        <v>504</v>
      </c>
      <c r="K53" s="1">
        <f>Table2[U1 Module Power]/Table2[Measured Power]</f>
        <v>0.55912698412698414</v>
      </c>
    </row>
    <row r="54" spans="1:11" x14ac:dyDescent="0.25">
      <c r="A54">
        <v>26.707000000000001</v>
      </c>
      <c r="B54">
        <v>3.4990000000000001</v>
      </c>
      <c r="C54">
        <v>3.6120000000000001</v>
      </c>
      <c r="D54">
        <v>96.5</v>
      </c>
      <c r="E54">
        <v>11.694000000000001</v>
      </c>
      <c r="F54">
        <v>24.004000000000001</v>
      </c>
      <c r="G54">
        <v>24.099</v>
      </c>
      <c r="H54">
        <v>281.8</v>
      </c>
      <c r="I54">
        <f>Table2[U0 Module Power]+Table2[U1 Module Power]</f>
        <v>378.3</v>
      </c>
      <c r="J54">
        <v>506</v>
      </c>
      <c r="K54" s="1">
        <f>Table2[U1 Module Power]/Table2[Measured Power]</f>
        <v>0.55691699604743083</v>
      </c>
    </row>
    <row r="55" spans="1:11" x14ac:dyDescent="0.25">
      <c r="A55">
        <v>27.207000000000001</v>
      </c>
      <c r="B55">
        <v>3.4990000000000001</v>
      </c>
      <c r="C55">
        <v>3.6139999999999999</v>
      </c>
      <c r="D55">
        <v>98.3</v>
      </c>
      <c r="E55">
        <v>11.694000000000001</v>
      </c>
      <c r="F55">
        <v>24.004000000000001</v>
      </c>
      <c r="G55">
        <v>24.099</v>
      </c>
      <c r="H55">
        <v>281.8</v>
      </c>
      <c r="I55">
        <f>Table2[U0 Module Power]+Table2[U1 Module Power]</f>
        <v>380.1</v>
      </c>
      <c r="J55">
        <v>509</v>
      </c>
      <c r="K55" s="1">
        <f>Table2[U1 Module Power]/Table2[Measured Power]</f>
        <v>0.5536345776031435</v>
      </c>
    </row>
    <row r="56" spans="1:11" x14ac:dyDescent="0.25">
      <c r="A56">
        <v>27.710999999999999</v>
      </c>
      <c r="B56">
        <v>3.4990000000000001</v>
      </c>
      <c r="C56">
        <v>3.6160000000000001</v>
      </c>
      <c r="D56">
        <v>100.2</v>
      </c>
      <c r="E56">
        <v>11.694000000000001</v>
      </c>
      <c r="F56">
        <v>24.004000000000001</v>
      </c>
      <c r="G56">
        <v>24.099</v>
      </c>
      <c r="H56">
        <v>281.8</v>
      </c>
      <c r="I56">
        <f>Table2[U0 Module Power]+Table2[U1 Module Power]</f>
        <v>382</v>
      </c>
      <c r="J56">
        <v>512</v>
      </c>
      <c r="K56" s="1">
        <f>Table2[U1 Module Power]/Table2[Measured Power]</f>
        <v>0.55039062500000002</v>
      </c>
    </row>
    <row r="57" spans="1:11" x14ac:dyDescent="0.25">
      <c r="A57">
        <v>28.210999999999999</v>
      </c>
      <c r="B57">
        <v>3.4990000000000001</v>
      </c>
      <c r="C57">
        <v>3.6179999999999999</v>
      </c>
      <c r="D57">
        <v>102.1</v>
      </c>
      <c r="E57">
        <v>11.694000000000001</v>
      </c>
      <c r="F57">
        <v>24.004000000000001</v>
      </c>
      <c r="G57">
        <v>24.099</v>
      </c>
      <c r="H57">
        <v>281.8</v>
      </c>
      <c r="I57">
        <f>Table2[U0 Module Power]+Table2[U1 Module Power]</f>
        <v>383.9</v>
      </c>
      <c r="J57">
        <v>514</v>
      </c>
      <c r="K57" s="1">
        <f>Table2[U1 Module Power]/Table2[Measured Power]</f>
        <v>0.54824902723735414</v>
      </c>
    </row>
    <row r="58" spans="1:11" x14ac:dyDescent="0.25">
      <c r="A58">
        <v>28.710999999999999</v>
      </c>
      <c r="B58">
        <v>3.4990000000000001</v>
      </c>
      <c r="C58">
        <v>3.62</v>
      </c>
      <c r="D58">
        <v>103.9</v>
      </c>
      <c r="E58">
        <v>11.694000000000001</v>
      </c>
      <c r="F58">
        <v>24.004000000000001</v>
      </c>
      <c r="G58">
        <v>24.099</v>
      </c>
      <c r="H58">
        <v>281.8</v>
      </c>
      <c r="I58">
        <f>Table2[U0 Module Power]+Table2[U1 Module Power]</f>
        <v>385.70000000000005</v>
      </c>
      <c r="J58">
        <v>516</v>
      </c>
      <c r="K58" s="1">
        <f>Table2[U1 Module Power]/Table2[Measured Power]</f>
        <v>0.54612403100775198</v>
      </c>
    </row>
    <row r="59" spans="1:11" x14ac:dyDescent="0.25">
      <c r="A59">
        <v>29.219000000000001</v>
      </c>
      <c r="B59">
        <v>3.4990000000000001</v>
      </c>
      <c r="C59">
        <v>3.6230000000000002</v>
      </c>
      <c r="D59">
        <v>105.9</v>
      </c>
      <c r="E59">
        <v>11.694000000000001</v>
      </c>
      <c r="F59">
        <v>24.004000000000001</v>
      </c>
      <c r="G59">
        <v>24.099</v>
      </c>
      <c r="H59">
        <v>281.8</v>
      </c>
      <c r="I59">
        <f>Table2[U0 Module Power]+Table2[U1 Module Power]</f>
        <v>387.70000000000005</v>
      </c>
      <c r="J59">
        <v>519</v>
      </c>
      <c r="K59" s="1">
        <f>Table2[U1 Module Power]/Table2[Measured Power]</f>
        <v>0.54296724470134872</v>
      </c>
    </row>
    <row r="60" spans="1:11" x14ac:dyDescent="0.25">
      <c r="A60">
        <v>29.722999999999999</v>
      </c>
      <c r="B60">
        <v>3.4990000000000001</v>
      </c>
      <c r="C60">
        <v>3.625</v>
      </c>
      <c r="D60">
        <v>107.7</v>
      </c>
      <c r="E60">
        <v>11.694000000000001</v>
      </c>
      <c r="F60">
        <v>24.004000000000001</v>
      </c>
      <c r="G60">
        <v>24.099</v>
      </c>
      <c r="H60">
        <v>281.8</v>
      </c>
      <c r="I60">
        <f>Table2[U0 Module Power]+Table2[U1 Module Power]</f>
        <v>389.5</v>
      </c>
      <c r="J60">
        <v>521</v>
      </c>
      <c r="K60" s="1">
        <f>Table2[U1 Module Power]/Table2[Measured Power]</f>
        <v>0.54088291746641082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1" sqref="D21"/>
    </sheetView>
  </sheetViews>
  <sheetFormatPr defaultRowHeight="15" x14ac:dyDescent="0.25"/>
  <cols>
    <col min="1" max="1" width="13.140625" customWidth="1"/>
    <col min="2" max="2" width="9.85546875" customWidth="1"/>
    <col min="3" max="3" width="15.7109375" customWidth="1"/>
    <col min="4" max="4" width="18.28515625" customWidth="1"/>
    <col min="5" max="5" width="16.28515625" customWidth="1"/>
    <col min="6" max="6" width="18.140625" customWidth="1"/>
    <col min="7" max="7" width="13.140625" customWidth="1"/>
  </cols>
  <sheetData>
    <row r="1" spans="1:7" x14ac:dyDescent="0.25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5</v>
      </c>
    </row>
    <row r="2" spans="1:7" x14ac:dyDescent="0.25">
      <c r="A2">
        <v>1</v>
      </c>
      <c r="B2">
        <v>6.508</v>
      </c>
      <c r="C2">
        <v>3.4990000000000001</v>
      </c>
      <c r="D2">
        <v>3.5270000000000001</v>
      </c>
      <c r="E2">
        <v>22.9</v>
      </c>
      <c r="F2">
        <v>70.099999999999994</v>
      </c>
      <c r="G2" s="1">
        <f t="shared" ref="G2:G17" si="0">E2/F2</f>
        <v>0.32667617689015693</v>
      </c>
    </row>
    <row r="3" spans="1:7" x14ac:dyDescent="0.25">
      <c r="A3">
        <v>2</v>
      </c>
      <c r="B3">
        <v>13.167999999999999</v>
      </c>
      <c r="C3">
        <v>3.4990000000000001</v>
      </c>
      <c r="D3">
        <v>3.5550000000000002</v>
      </c>
      <c r="E3">
        <v>46.8</v>
      </c>
      <c r="F3">
        <v>102.3</v>
      </c>
      <c r="G3" s="1">
        <f t="shared" si="0"/>
        <v>0.45747800586510262</v>
      </c>
    </row>
    <row r="4" spans="1:7" x14ac:dyDescent="0.25">
      <c r="A4">
        <v>3</v>
      </c>
      <c r="B4">
        <v>19.765999999999998</v>
      </c>
      <c r="C4">
        <v>3.4990000000000001</v>
      </c>
      <c r="D4">
        <v>3.58</v>
      </c>
      <c r="E4">
        <v>70.7</v>
      </c>
      <c r="F4">
        <v>133.5</v>
      </c>
      <c r="G4" s="1">
        <f t="shared" si="0"/>
        <v>0.52958801498127339</v>
      </c>
    </row>
    <row r="5" spans="1:7" x14ac:dyDescent="0.25">
      <c r="A5">
        <v>4</v>
      </c>
      <c r="B5">
        <v>26.324000000000002</v>
      </c>
      <c r="C5">
        <v>3.4990000000000001</v>
      </c>
      <c r="D5">
        <v>3.61</v>
      </c>
      <c r="E5">
        <v>95</v>
      </c>
      <c r="F5">
        <v>169.5</v>
      </c>
      <c r="G5" s="1">
        <f t="shared" si="0"/>
        <v>0.56047197640117996</v>
      </c>
    </row>
    <row r="6" spans="1:7" x14ac:dyDescent="0.25">
      <c r="A6">
        <v>5</v>
      </c>
      <c r="B6">
        <v>32.835999999999999</v>
      </c>
      <c r="C6">
        <v>3.4990000000000001</v>
      </c>
      <c r="D6">
        <v>3.637</v>
      </c>
      <c r="E6">
        <v>119.3</v>
      </c>
      <c r="F6">
        <v>198.3</v>
      </c>
      <c r="G6" s="1">
        <f t="shared" si="0"/>
        <v>0.6016137165910237</v>
      </c>
    </row>
    <row r="7" spans="1:7" x14ac:dyDescent="0.25">
      <c r="A7">
        <v>6</v>
      </c>
      <c r="B7">
        <v>39.238</v>
      </c>
      <c r="C7">
        <v>3.4990000000000001</v>
      </c>
      <c r="D7">
        <v>3.6659999999999999</v>
      </c>
      <c r="E7">
        <v>143.69999999999999</v>
      </c>
      <c r="F7">
        <v>232</v>
      </c>
      <c r="G7" s="1">
        <f t="shared" si="0"/>
        <v>0.61939655172413788</v>
      </c>
    </row>
    <row r="8" spans="1:7" x14ac:dyDescent="0.25">
      <c r="A8">
        <v>7</v>
      </c>
      <c r="B8">
        <v>45.613</v>
      </c>
      <c r="C8">
        <v>3.4990000000000001</v>
      </c>
      <c r="D8">
        <v>3.6930000000000001</v>
      </c>
      <c r="E8">
        <v>168.3</v>
      </c>
      <c r="F8">
        <v>263</v>
      </c>
      <c r="G8" s="1">
        <f t="shared" si="0"/>
        <v>0.63992395437262362</v>
      </c>
    </row>
    <row r="9" spans="1:7" x14ac:dyDescent="0.25">
      <c r="A9">
        <v>8</v>
      </c>
      <c r="B9">
        <v>51.933999999999997</v>
      </c>
      <c r="C9">
        <v>3.4990000000000001</v>
      </c>
      <c r="D9">
        <v>3.72</v>
      </c>
      <c r="E9">
        <v>192.9</v>
      </c>
      <c r="F9">
        <v>297</v>
      </c>
      <c r="G9" s="1">
        <f t="shared" si="0"/>
        <v>0.64949494949494957</v>
      </c>
    </row>
    <row r="10" spans="1:7" x14ac:dyDescent="0.25">
      <c r="A10">
        <v>9</v>
      </c>
      <c r="B10">
        <v>58.188000000000002</v>
      </c>
      <c r="C10">
        <v>3.4990000000000001</v>
      </c>
      <c r="D10">
        <v>3.7469999999999999</v>
      </c>
      <c r="E10">
        <v>217.9</v>
      </c>
      <c r="F10">
        <v>330</v>
      </c>
      <c r="G10" s="1">
        <f t="shared" si="0"/>
        <v>0.66030303030303028</v>
      </c>
    </row>
    <row r="11" spans="1:7" x14ac:dyDescent="0.25">
      <c r="A11">
        <v>10</v>
      </c>
      <c r="B11">
        <v>64.441000000000003</v>
      </c>
      <c r="C11">
        <v>3.4990000000000001</v>
      </c>
      <c r="D11">
        <v>3.774</v>
      </c>
      <c r="E11">
        <v>243</v>
      </c>
      <c r="F11">
        <v>364</v>
      </c>
      <c r="G11" s="1">
        <f t="shared" si="0"/>
        <v>0.66758241758241754</v>
      </c>
    </row>
    <row r="12" spans="1:7" x14ac:dyDescent="0.25">
      <c r="A12">
        <v>11</v>
      </c>
      <c r="B12">
        <v>70.593999999999994</v>
      </c>
      <c r="C12">
        <v>3.4990000000000001</v>
      </c>
      <c r="D12">
        <v>3.8</v>
      </c>
      <c r="E12">
        <v>268.10000000000002</v>
      </c>
      <c r="F12">
        <v>399</v>
      </c>
      <c r="G12" s="1">
        <f t="shared" si="0"/>
        <v>0.6719298245614036</v>
      </c>
    </row>
    <row r="13" spans="1:7" x14ac:dyDescent="0.25">
      <c r="A13">
        <v>12</v>
      </c>
      <c r="B13">
        <v>76.73</v>
      </c>
      <c r="C13">
        <v>3.4990000000000001</v>
      </c>
      <c r="D13">
        <v>3.827</v>
      </c>
      <c r="E13">
        <v>293.2</v>
      </c>
      <c r="F13">
        <v>435</v>
      </c>
      <c r="G13" s="1">
        <f t="shared" si="0"/>
        <v>0.67402298850574704</v>
      </c>
    </row>
    <row r="14" spans="1:7" x14ac:dyDescent="0.25">
      <c r="A14">
        <v>13</v>
      </c>
      <c r="B14">
        <v>82.832999999999998</v>
      </c>
      <c r="C14">
        <v>3.4990000000000001</v>
      </c>
      <c r="D14">
        <v>3.8540000000000001</v>
      </c>
      <c r="E14">
        <v>319.3</v>
      </c>
      <c r="F14">
        <v>472</v>
      </c>
      <c r="G14" s="1">
        <f t="shared" si="0"/>
        <v>0.67648305084745763</v>
      </c>
    </row>
    <row r="15" spans="1:7" x14ac:dyDescent="0.25">
      <c r="A15">
        <v>14</v>
      </c>
      <c r="B15">
        <v>88.960999999999999</v>
      </c>
      <c r="C15">
        <v>3.4990000000000001</v>
      </c>
      <c r="D15">
        <v>3.8809999999999998</v>
      </c>
      <c r="E15">
        <v>344.9</v>
      </c>
      <c r="F15">
        <v>510</v>
      </c>
      <c r="G15" s="1">
        <f t="shared" si="0"/>
        <v>0.67627450980392156</v>
      </c>
    </row>
    <row r="16" spans="1:7" x14ac:dyDescent="0.25">
      <c r="A16">
        <v>15</v>
      </c>
      <c r="B16">
        <v>94.738</v>
      </c>
      <c r="C16">
        <v>3.4990000000000001</v>
      </c>
      <c r="D16">
        <v>3.9079999999999999</v>
      </c>
      <c r="E16">
        <v>370.3</v>
      </c>
      <c r="F16">
        <v>545</v>
      </c>
      <c r="G16" s="1">
        <f t="shared" si="0"/>
        <v>0.67944954128440371</v>
      </c>
    </row>
    <row r="17" spans="1:7" x14ac:dyDescent="0.25">
      <c r="A17">
        <v>16</v>
      </c>
      <c r="B17">
        <v>100.926</v>
      </c>
      <c r="C17">
        <v>3.4990000000000001</v>
      </c>
      <c r="D17">
        <v>3.9359999999999999</v>
      </c>
      <c r="E17">
        <v>396.8</v>
      </c>
      <c r="F17">
        <v>587</v>
      </c>
      <c r="G17" s="1">
        <f t="shared" si="0"/>
        <v>0.67597955706984669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24V_ElecLoads</vt:lpstr>
      <vt:lpstr>3.5V_24V_ElecLoads</vt:lpstr>
      <vt:lpstr>3.5V_LoadCards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2011-03-04T14:41:39Z</dcterms:created>
  <dcterms:modified xsi:type="dcterms:W3CDTF">2011-03-07T16:57:05Z</dcterms:modified>
</cp:coreProperties>
</file>